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80" windowWidth="28515" windowHeight="12525"/>
  </bookViews>
  <sheets>
    <sheet name="Amortisationsrechnung" sheetId="1" r:id="rId1"/>
    <sheet name="Vorgaben" sheetId="2" r:id="rId2"/>
  </sheets>
  <definedNames>
    <definedName name="_xlnm.Print_Area" localSheetId="0">Amortisationsrechnung!$B$1:$K$35</definedName>
  </definedNames>
  <calcPr calcId="145621"/>
</workbook>
</file>

<file path=xl/calcChain.xml><?xml version="1.0" encoding="utf-8"?>
<calcChain xmlns="http://schemas.openxmlformats.org/spreadsheetml/2006/main">
  <c r="I12" i="1" l="1"/>
  <c r="I8" i="1" l="1"/>
  <c r="I9" i="1"/>
  <c r="I10" i="1"/>
  <c r="I11" i="1"/>
  <c r="I7" i="1"/>
  <c r="D8" i="1"/>
  <c r="D9" i="1"/>
  <c r="D10" i="1"/>
  <c r="D11" i="1"/>
  <c r="D7" i="1"/>
  <c r="F7" i="1" s="1"/>
  <c r="K8" i="1" l="1"/>
  <c r="K9" i="1"/>
  <c r="K10" i="1"/>
  <c r="K11" i="1"/>
  <c r="G22" i="1"/>
  <c r="K16" i="1"/>
  <c r="D12" i="1" l="1"/>
  <c r="K17" i="1"/>
  <c r="K7" i="1" l="1"/>
  <c r="C24" i="1" l="1"/>
  <c r="C26" i="1" l="1"/>
  <c r="C25" i="1"/>
  <c r="K12" i="1"/>
  <c r="C28" i="1" l="1"/>
  <c r="J28" i="1" l="1"/>
  <c r="J29" i="1"/>
  <c r="K18" i="1"/>
  <c r="C29" i="1" s="1"/>
  <c r="D30" i="1" s="1"/>
</calcChain>
</file>

<file path=xl/sharedStrings.xml><?xml version="1.0" encoding="utf-8"?>
<sst xmlns="http://schemas.openxmlformats.org/spreadsheetml/2006/main" count="85" uniqueCount="74">
  <si>
    <t>Anzahl</t>
  </si>
  <si>
    <t>Kosten</t>
  </si>
  <si>
    <t>Stückzahl</t>
  </si>
  <si>
    <t>Betriebsdauer pro Tag [h]</t>
  </si>
  <si>
    <t>Werktage pro Woche</t>
  </si>
  <si>
    <t>Umrüstung GESAMT</t>
  </si>
  <si>
    <t>Betriebsdauer pro Jahr [h]</t>
  </si>
  <si>
    <t>Leistung [W]</t>
  </si>
  <si>
    <t>Betriebskosten &amp; Amortisation</t>
  </si>
  <si>
    <t>Investitionskosten für Beleuchtung</t>
  </si>
  <si>
    <t>Energiekosten [€/kWh]</t>
  </si>
  <si>
    <t>Schätzung Tausch- und Umrüstkosten pro Leuchte (Schätzung)</t>
  </si>
  <si>
    <t>Entsorgung pro Röhre (basierend auf unverbindlichen Marktpreisen)</t>
  </si>
  <si>
    <t>LED-Ersatz</t>
  </si>
  <si>
    <t>Vorhandene Leuchten</t>
  </si>
  <si>
    <t>Arbeit</t>
  </si>
  <si>
    <t>Amortisation in Kalendertagen [d] inkl. Umrüstung und Entsorgung</t>
  </si>
  <si>
    <t>Energiekostenersparnis
pro Kalenderjahr</t>
  </si>
  <si>
    <t>Energiekosten / Jahr mit LED</t>
  </si>
  <si>
    <t>Energiekosten / Jahr konventionell</t>
  </si>
  <si>
    <t>Bisherige Beleuchtung</t>
  </si>
  <si>
    <t>Wattage</t>
  </si>
  <si>
    <t>LED Beleuchtung</t>
  </si>
  <si>
    <t>Leuchte, einflammig, 150 cm</t>
  </si>
  <si>
    <t>Leuchte, zweiflammig, 150 cm</t>
  </si>
  <si>
    <t>Leuchte, einflammig, 120 cm</t>
  </si>
  <si>
    <t>Leuchte, zweiflammig, 120 cm</t>
  </si>
  <si>
    <t>Leuchte, dreiflammig, 60 cm</t>
  </si>
  <si>
    <t>Leuchte, vierflammig, 60 cm</t>
  </si>
  <si>
    <t>LED-Panel, 595x595 o. 620x620</t>
  </si>
  <si>
    <t>HQL-Leuchte, 250 Watt</t>
  </si>
  <si>
    <t>HQL-Leuchte, 400 Watt</t>
  </si>
  <si>
    <t>HQL-Leuchte, 500 Watt</t>
  </si>
  <si>
    <t>LED-Hallenleuchte, 100 W</t>
  </si>
  <si>
    <t>LED-Hallenleuchte, 150 W</t>
  </si>
  <si>
    <t>LED-Hallenleuchte, 200 W</t>
  </si>
  <si>
    <t>LED-Hallenleuchte, 300 W</t>
  </si>
  <si>
    <t>LED-Hallenleuchte, 400 W</t>
  </si>
  <si>
    <t>LED-Hallenleuchte, 80 W</t>
  </si>
  <si>
    <t>LED-Hallenleuchte, 120 W</t>
  </si>
  <si>
    <t>LED-Hallenleuchte, 160 W</t>
  </si>
  <si>
    <t>LED-Wannenleuchte, 40 W</t>
  </si>
  <si>
    <t>LED-Wannenleuchte, 60 W</t>
  </si>
  <si>
    <t>Halogenstrahler, 400 Watt</t>
  </si>
  <si>
    <t>Halogenstrahler, 500 Watt</t>
  </si>
  <si>
    <t>LED-Aussenleuchte, 50 W</t>
  </si>
  <si>
    <t>LED-Aussenleuchte, 80 W</t>
  </si>
  <si>
    <t>LED-Aussenleuchte, 140 W</t>
  </si>
  <si>
    <t>LED-Arbeitsleuchten, 40 W</t>
  </si>
  <si>
    <t>LED-Arbeitsleuchten, 60 W</t>
  </si>
  <si>
    <t>Halogenstrahler, 250 Watt</t>
  </si>
  <si>
    <t>LED-Röhre 150 cm, 22 W</t>
  </si>
  <si>
    <t>LED-Röhre 150 cm, 25 W</t>
  </si>
  <si>
    <t>LED-Röhre 150 cm, 30 W</t>
  </si>
  <si>
    <t>LED-Röhre 120 cm, 20 W</t>
  </si>
  <si>
    <t>LED-Röhre 90 cm, 18 W</t>
  </si>
  <si>
    <t>LED-Röhre 60 cm, 10 W</t>
  </si>
  <si>
    <t>Stromersparnis
pro Kalenderjahr</t>
  </si>
  <si>
    <t>CO2-Einsparung
pro Kalenderjahr</t>
  </si>
  <si>
    <t>LEDoptix Amortisationsrechner</t>
  </si>
  <si>
    <t>Abschätzung der Umrüstung</t>
  </si>
  <si>
    <t xml:space="preserve">   aus Ihrer Stromrechnung</t>
  </si>
  <si>
    <t>Hinweise zur Bedienung des Amortisationsrechners</t>
  </si>
  <si>
    <t>Leistung
[W]</t>
  </si>
  <si>
    <t>Vorschalt-gerät</t>
  </si>
  <si>
    <t>Stück-kosten</t>
  </si>
  <si>
    <t>Vorschaltgerät</t>
  </si>
  <si>
    <t>KVG</t>
  </si>
  <si>
    <t>VVG</t>
  </si>
  <si>
    <t>EVG</t>
  </si>
  <si>
    <t>keines</t>
  </si>
  <si>
    <t>Stück-
kosten</t>
  </si>
  <si>
    <t>Bitte beachten Sie, dass die errechneten Werte unverbindlich sind
und LEDoptix keine Gewähr für die Richtigkeit der Angaben und 
errechneten Werte übernehmen kann.</t>
  </si>
  <si>
    <r>
      <t xml:space="preserve">Grundsätzlich ist die Bedienung des Rechners ganz einfach. Sie füllen einfach alle gelb markierten Felder nach bestem Wissen und Gewissen aus und erhalten dann unten in den hellgrünen Feldern eine Angabe über Ihre Einsparungen.
Bei den Leuchten können Sie über das sich öffnenende Menu eine Vorauswahl treffen. Die Anschlussleistungen werden automatisch berechnet.
</t>
    </r>
    <r>
      <rPr>
        <b/>
        <sz val="11"/>
        <color theme="1"/>
        <rFont val="Calibri"/>
        <family val="2"/>
        <scheme val="minor"/>
      </rPr>
      <t>Hinweis zu Vorschaltgeräten:</t>
    </r>
    <r>
      <rPr>
        <sz val="11"/>
        <color theme="1"/>
        <rFont val="Calibri"/>
        <family val="2"/>
        <scheme val="minor"/>
      </rPr>
      <t xml:space="preserve">
Bei Leuchtstofflampen mit Starter wählen Sie bitte "KVG" oder "VVG" aus.
(bei Leuchten älter 15 Jahre meist KVG, sonst EVG)
Bei Leuchtstofflampen ohne Starter wählen Sie bitte "EVG" aus.
Bei HQL-Leuchten wählen Sie bitte "EVG" aus.
Bei Halogenlampen wählen Sie bitte "keines" aus.
</t>
    </r>
    <r>
      <rPr>
        <b/>
        <sz val="11"/>
        <color theme="1"/>
        <rFont val="Calibri"/>
        <family val="2"/>
        <scheme val="minor"/>
      </rPr>
      <t>Abschätzung der Umrüstung:</t>
    </r>
    <r>
      <rPr>
        <sz val="11"/>
        <color theme="1"/>
        <rFont val="Calibri"/>
        <family val="2"/>
        <scheme val="minor"/>
      </rPr>
      <t xml:space="preserve">
Wenn Sie schon ein Angebot von uns oder einem Elektrinstallateur vorliegen haben, können Sie hier schon die Kosten eintragen. Wenn Sie Ihre Leuchten selbst umrüsten oder die Kosten nicht berücksichtigen wollen, lassen Sie diese Felder einfach frei.
</t>
    </r>
    <r>
      <rPr>
        <b/>
        <sz val="11"/>
        <color theme="1"/>
        <rFont val="Calibri"/>
        <family val="2"/>
        <scheme val="minor"/>
      </rPr>
      <t>Angaben zu Energiekosten:</t>
    </r>
    <r>
      <rPr>
        <sz val="11"/>
        <color theme="1"/>
        <rFont val="Calibri"/>
        <family val="2"/>
        <scheme val="minor"/>
      </rPr>
      <t xml:space="preserve">
Die Angaben zu den Kosten pro Kilowattstunde entnehmen Sie bitte Ihrer letzten Stromrechnung. Stromrechnungen sind oft etwas unübersichtlich aufgebaut. Die korrekte Angabe in €/kWh erhalten Sie am einfachsten wenn Sie den kompletten Netto-Rechnungsbetrag Ihrer Stromrechnung durch die gesamt verbrauchten Kilowattstunden teilen. Dieser Wert sollte i.d.R. zwischen 0,18 und 0,25 €/kWh liegen (bei KMU's und Schwerindustrie ggf. niedriger).
</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</si>
</sst>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quot;€&quot;"/>
    <numFmt numFmtId="165" formatCode="0.0"/>
    <numFmt numFmtId="166" formatCode="0.000"/>
  </numFmts>
  <fonts count="4" x14ac:knownFonts="1">
    <font>
      <sz val="11"/>
      <color theme="1"/>
      <name val="Calibri"/>
      <family val="2"/>
      <scheme val="minor"/>
    </font>
    <font>
      <b/>
      <sz val="11"/>
      <color theme="1"/>
      <name val="Calibri"/>
      <family val="2"/>
      <scheme val="minor"/>
    </font>
    <font>
      <sz val="18"/>
      <color theme="1"/>
      <name val="Calibri"/>
      <family val="2"/>
      <scheme val="minor"/>
    </font>
    <font>
      <b/>
      <sz val="14"/>
      <name val="Calibri"/>
      <family val="2"/>
      <scheme val="minor"/>
    </font>
  </fonts>
  <fills count="7">
    <fill>
      <patternFill patternType="none"/>
    </fill>
    <fill>
      <patternFill patternType="gray125"/>
    </fill>
    <fill>
      <patternFill patternType="solid">
        <fgColor rgb="FF00B0F0"/>
        <bgColor indexed="64"/>
      </patternFill>
    </fill>
    <fill>
      <patternFill patternType="solid">
        <fgColor theme="0" tint="-0.14999847407452621"/>
        <bgColor indexed="64"/>
      </patternFill>
    </fill>
    <fill>
      <patternFill patternType="solid">
        <fgColor rgb="FFFFFF99"/>
        <bgColor indexed="64"/>
      </patternFill>
    </fill>
    <fill>
      <patternFill patternType="solid">
        <fgColor theme="0"/>
        <bgColor indexed="64"/>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thin">
        <color indexed="64"/>
      </top>
      <bottom style="thin">
        <color indexed="64"/>
      </bottom>
      <diagonal/>
    </border>
  </borders>
  <cellStyleXfs count="1">
    <xf numFmtId="0" fontId="0" fillId="0" borderId="0"/>
  </cellStyleXfs>
  <cellXfs count="107">
    <xf numFmtId="0" fontId="0" fillId="0" borderId="0" xfId="0"/>
    <xf numFmtId="0" fontId="0" fillId="0" borderId="0" xfId="0" applyAlignment="1">
      <alignment horizontal="right"/>
    </xf>
    <xf numFmtId="0" fontId="1" fillId="0" borderId="0" xfId="0" applyFont="1"/>
    <xf numFmtId="0" fontId="1" fillId="0" borderId="0" xfId="0" applyFont="1" applyAlignment="1">
      <alignment horizontal="right"/>
    </xf>
    <xf numFmtId="164" fontId="0" fillId="3" borderId="9" xfId="0" applyNumberFormat="1" applyFill="1" applyBorder="1" applyAlignment="1">
      <alignment horizontal="right"/>
    </xf>
    <xf numFmtId="164" fontId="1" fillId="3" borderId="10" xfId="0" applyNumberFormat="1" applyFont="1" applyFill="1" applyBorder="1" applyAlignment="1">
      <alignment horizontal="right"/>
    </xf>
    <xf numFmtId="0" fontId="1" fillId="3" borderId="15" xfId="0" applyFont="1" applyFill="1" applyBorder="1"/>
    <xf numFmtId="0" fontId="0" fillId="3" borderId="16" xfId="0" applyFill="1" applyBorder="1" applyAlignment="1">
      <alignment horizontal="center"/>
    </xf>
    <xf numFmtId="0" fontId="0" fillId="3" borderId="20" xfId="0" applyFill="1" applyBorder="1"/>
    <xf numFmtId="1" fontId="1" fillId="3" borderId="9" xfId="0" applyNumberFormat="1" applyFont="1" applyFill="1" applyBorder="1" applyAlignment="1">
      <alignment horizontal="center"/>
    </xf>
    <xf numFmtId="1" fontId="1" fillId="3" borderId="10" xfId="0" applyNumberFormat="1" applyFont="1" applyFill="1" applyBorder="1" applyAlignment="1">
      <alignment horizontal="center"/>
    </xf>
    <xf numFmtId="0" fontId="0" fillId="0" borderId="0" xfId="0" applyNumberFormat="1"/>
    <xf numFmtId="0" fontId="0" fillId="0" borderId="0" xfId="0" applyNumberFormat="1" applyAlignment="1">
      <alignment horizontal="right"/>
    </xf>
    <xf numFmtId="0" fontId="2" fillId="5" borderId="0" xfId="0" applyFont="1" applyFill="1"/>
    <xf numFmtId="0" fontId="2" fillId="5" borderId="0" xfId="0" applyFont="1" applyFill="1" applyAlignment="1">
      <alignment horizontal="center"/>
    </xf>
    <xf numFmtId="0" fontId="0" fillId="5" borderId="0" xfId="0" applyFill="1"/>
    <xf numFmtId="0" fontId="0" fillId="5" borderId="0" xfId="0" applyFill="1" applyAlignment="1">
      <alignment horizontal="center"/>
    </xf>
    <xf numFmtId="0" fontId="0" fillId="5" borderId="0" xfId="0" applyFill="1" applyAlignment="1">
      <alignment horizontal="right"/>
    </xf>
    <xf numFmtId="0" fontId="1" fillId="5" borderId="0" xfId="0" applyFont="1" applyFill="1"/>
    <xf numFmtId="0" fontId="1" fillId="5" borderId="7" xfId="0" applyFont="1" applyFill="1" applyBorder="1" applyAlignment="1">
      <alignment horizontal="center"/>
    </xf>
    <xf numFmtId="165" fontId="1" fillId="5" borderId="1" xfId="0" applyNumberFormat="1" applyFont="1" applyFill="1" applyBorder="1" applyAlignment="1">
      <alignment horizontal="center"/>
    </xf>
    <xf numFmtId="0" fontId="0" fillId="5" borderId="14" xfId="0" applyFill="1" applyBorder="1"/>
    <xf numFmtId="0" fontId="0" fillId="5" borderId="2" xfId="0" applyFill="1" applyBorder="1" applyAlignment="1">
      <alignment horizontal="center"/>
    </xf>
    <xf numFmtId="0" fontId="0" fillId="5" borderId="19" xfId="0" applyFill="1" applyBorder="1"/>
    <xf numFmtId="0" fontId="1" fillId="5" borderId="24" xfId="0" applyFont="1" applyFill="1" applyBorder="1"/>
    <xf numFmtId="0" fontId="1" fillId="5" borderId="14" xfId="0" applyFont="1" applyFill="1" applyBorder="1"/>
    <xf numFmtId="0" fontId="1" fillId="5" borderId="0" xfId="0" quotePrefix="1" applyFont="1" applyFill="1"/>
    <xf numFmtId="0" fontId="1" fillId="5" borderId="0" xfId="0" applyFont="1" applyFill="1" applyAlignment="1">
      <alignment horizontal="center"/>
    </xf>
    <xf numFmtId="0" fontId="1" fillId="5" borderId="0" xfId="0" applyFont="1" applyFill="1" applyAlignment="1">
      <alignment horizontal="right"/>
    </xf>
    <xf numFmtId="0" fontId="1" fillId="5" borderId="15" xfId="0" applyFont="1" applyFill="1" applyBorder="1" applyAlignment="1">
      <alignment wrapText="1"/>
    </xf>
    <xf numFmtId="0" fontId="0" fillId="5" borderId="0" xfId="0" applyFont="1" applyFill="1"/>
    <xf numFmtId="0" fontId="1" fillId="5" borderId="0" xfId="0" applyFont="1" applyFill="1" applyBorder="1"/>
    <xf numFmtId="164" fontId="1" fillId="5" borderId="0" xfId="0" applyNumberFormat="1" applyFont="1" applyFill="1" applyBorder="1" applyAlignment="1">
      <alignment horizontal="center"/>
    </xf>
    <xf numFmtId="0" fontId="0" fillId="5" borderId="0" xfId="0" applyFont="1" applyFill="1" applyBorder="1"/>
    <xf numFmtId="0" fontId="1" fillId="5" borderId="0" xfId="0" applyFont="1" applyFill="1" applyBorder="1" applyAlignment="1">
      <alignment horizontal="center"/>
    </xf>
    <xf numFmtId="0" fontId="1" fillId="5" borderId="0" xfId="0" applyFont="1" applyFill="1" applyBorder="1" applyAlignment="1">
      <alignment horizontal="right"/>
    </xf>
    <xf numFmtId="0" fontId="0" fillId="5" borderId="0" xfId="0" applyFill="1" applyAlignment="1">
      <alignment horizontal="left" vertical="center"/>
    </xf>
    <xf numFmtId="0" fontId="0" fillId="5" borderId="0" xfId="0" applyFill="1" applyAlignment="1">
      <alignment vertical="center"/>
    </xf>
    <xf numFmtId="0" fontId="1" fillId="5" borderId="0" xfId="0" applyFont="1" applyFill="1" applyAlignment="1">
      <alignment horizontal="right" vertical="center"/>
    </xf>
    <xf numFmtId="164" fontId="1" fillId="5" borderId="7" xfId="0" applyNumberFormat="1" applyFont="1" applyFill="1" applyBorder="1" applyAlignment="1">
      <alignment horizontal="right"/>
    </xf>
    <xf numFmtId="0" fontId="1" fillId="6" borderId="21" xfId="0" applyFont="1" applyFill="1" applyBorder="1" applyAlignment="1">
      <alignment vertical="center" wrapText="1"/>
    </xf>
    <xf numFmtId="0" fontId="1" fillId="2" borderId="4" xfId="0" applyFont="1" applyFill="1" applyBorder="1" applyAlignment="1">
      <alignment horizontal="center" vertical="center" wrapText="1"/>
    </xf>
    <xf numFmtId="0" fontId="1" fillId="5" borderId="1" xfId="0" applyFont="1" applyFill="1" applyBorder="1" applyAlignment="1">
      <alignment horizontal="center"/>
    </xf>
    <xf numFmtId="0" fontId="1" fillId="5" borderId="28" xfId="0" applyFont="1" applyFill="1" applyBorder="1" applyAlignment="1">
      <alignment horizontal="center"/>
    </xf>
    <xf numFmtId="165" fontId="1" fillId="5" borderId="28" xfId="0" applyNumberFormat="1" applyFont="1" applyFill="1" applyBorder="1" applyAlignment="1">
      <alignment horizontal="center"/>
    </xf>
    <xf numFmtId="164" fontId="1" fillId="5" borderId="26" xfId="0" applyNumberFormat="1" applyFont="1" applyFill="1" applyBorder="1" applyAlignment="1">
      <alignment horizontal="right"/>
    </xf>
    <xf numFmtId="0" fontId="1" fillId="2" borderId="30" xfId="0" applyFont="1" applyFill="1" applyBorder="1" applyAlignment="1">
      <alignment vertical="center" wrapText="1"/>
    </xf>
    <xf numFmtId="0" fontId="1" fillId="2" borderId="31"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34" xfId="0" applyFont="1" applyFill="1" applyBorder="1" applyAlignment="1">
      <alignment vertical="center" wrapText="1"/>
    </xf>
    <xf numFmtId="0" fontId="1" fillId="5" borderId="26" xfId="0" applyFont="1" applyFill="1" applyBorder="1" applyAlignment="1">
      <alignment horizontal="center"/>
    </xf>
    <xf numFmtId="0" fontId="1" fillId="2" borderId="11" xfId="0" applyFont="1" applyFill="1" applyBorder="1" applyAlignment="1">
      <alignment vertical="center"/>
    </xf>
    <xf numFmtId="0" fontId="1" fillId="2" borderId="12" xfId="0" applyFont="1" applyFill="1" applyBorder="1" applyAlignment="1">
      <alignment horizontal="center" vertical="center"/>
    </xf>
    <xf numFmtId="0" fontId="1" fillId="2" borderId="18" xfId="0" applyFont="1" applyFill="1" applyBorder="1" applyAlignment="1">
      <alignment vertical="center"/>
    </xf>
    <xf numFmtId="0" fontId="1" fillId="2" borderId="5" xfId="0" applyFont="1" applyFill="1" applyBorder="1" applyAlignment="1">
      <alignment horizontal="center" vertical="center"/>
    </xf>
    <xf numFmtId="0" fontId="0" fillId="4" borderId="25" xfId="0" applyFont="1" applyFill="1" applyBorder="1" applyProtection="1">
      <protection locked="0"/>
    </xf>
    <xf numFmtId="0" fontId="0" fillId="4" borderId="28" xfId="0" applyFill="1" applyBorder="1" applyAlignment="1" applyProtection="1">
      <alignment horizontal="center"/>
      <protection locked="0"/>
    </xf>
    <xf numFmtId="0" fontId="0" fillId="4" borderId="6" xfId="0" applyFont="1" applyFill="1" applyBorder="1" applyProtection="1">
      <protection locked="0"/>
    </xf>
    <xf numFmtId="0" fontId="0" fillId="4" borderId="1" xfId="0" applyFill="1" applyBorder="1" applyAlignment="1" applyProtection="1">
      <alignment horizontal="center"/>
      <protection locked="0"/>
    </xf>
    <xf numFmtId="0" fontId="0" fillId="4" borderId="35" xfId="0" applyFill="1" applyBorder="1" applyAlignment="1" applyProtection="1">
      <alignment horizontal="center"/>
      <protection locked="0"/>
    </xf>
    <xf numFmtId="1" fontId="0" fillId="4" borderId="29" xfId="0" applyNumberFormat="1" applyFont="1" applyFill="1" applyBorder="1" applyAlignment="1" applyProtection="1">
      <alignment horizontal="left"/>
      <protection locked="0"/>
    </xf>
    <xf numFmtId="1" fontId="0" fillId="4" borderId="28" xfId="0" applyNumberFormat="1" applyFill="1" applyBorder="1" applyAlignment="1" applyProtection="1">
      <alignment horizontal="center"/>
      <protection locked="0"/>
    </xf>
    <xf numFmtId="1" fontId="0" fillId="4" borderId="3" xfId="0" applyNumberFormat="1" applyFont="1" applyFill="1" applyBorder="1" applyAlignment="1" applyProtection="1">
      <alignment horizontal="left"/>
      <protection locked="0"/>
    </xf>
    <xf numFmtId="1" fontId="0" fillId="4" borderId="1" xfId="0" applyNumberFormat="1" applyFill="1" applyBorder="1" applyAlignment="1" applyProtection="1">
      <alignment horizontal="center"/>
      <protection locked="0"/>
    </xf>
    <xf numFmtId="164" fontId="0" fillId="4" borderId="28" xfId="0" applyNumberFormat="1" applyFill="1" applyBorder="1" applyAlignment="1" applyProtection="1">
      <alignment horizontal="right"/>
      <protection locked="0"/>
    </xf>
    <xf numFmtId="164" fontId="0" fillId="4" borderId="1" xfId="0" applyNumberFormat="1" applyFill="1" applyBorder="1" applyAlignment="1" applyProtection="1">
      <alignment horizontal="right"/>
      <protection locked="0"/>
    </xf>
    <xf numFmtId="166" fontId="0" fillId="4" borderId="25" xfId="0" applyNumberFormat="1" applyFill="1" applyBorder="1" applyAlignment="1" applyProtection="1">
      <alignment horizontal="center"/>
      <protection locked="0"/>
    </xf>
    <xf numFmtId="166" fontId="0" fillId="4" borderId="28" xfId="0" applyNumberFormat="1" applyFill="1" applyBorder="1" applyAlignment="1" applyProtection="1">
      <alignment horizontal="center"/>
      <protection locked="0"/>
    </xf>
    <xf numFmtId="166" fontId="0" fillId="4" borderId="26" xfId="0" applyNumberFormat="1" applyFill="1" applyBorder="1" applyAlignment="1" applyProtection="1">
      <alignment horizontal="center"/>
      <protection locked="0"/>
    </xf>
    <xf numFmtId="0" fontId="1" fillId="2" borderId="22" xfId="0" applyFont="1" applyFill="1" applyBorder="1" applyAlignment="1">
      <alignment horizontal="center"/>
    </xf>
    <xf numFmtId="0" fontId="1" fillId="2" borderId="27" xfId="0" applyFont="1" applyFill="1" applyBorder="1" applyAlignment="1">
      <alignment horizontal="center"/>
    </xf>
    <xf numFmtId="0" fontId="1" fillId="2" borderId="23" xfId="0" applyFont="1" applyFill="1" applyBorder="1" applyAlignment="1">
      <alignment horizontal="center"/>
    </xf>
    <xf numFmtId="0" fontId="0" fillId="4" borderId="6" xfId="0" applyFill="1" applyBorder="1" applyAlignment="1" applyProtection="1">
      <alignment horizontal="center"/>
      <protection locked="0"/>
    </xf>
    <xf numFmtId="0" fontId="0" fillId="4" borderId="1" xfId="0" applyFill="1" applyBorder="1" applyAlignment="1" applyProtection="1">
      <alignment horizontal="center"/>
      <protection locked="0"/>
    </xf>
    <xf numFmtId="0" fontId="0" fillId="4" borderId="7" xfId="0" applyFill="1" applyBorder="1" applyAlignment="1" applyProtection="1">
      <alignment horizontal="center"/>
      <protection locked="0"/>
    </xf>
    <xf numFmtId="0" fontId="0" fillId="5" borderId="0" xfId="0" applyFill="1" applyAlignment="1">
      <alignment horizontal="left" vertical="top" wrapText="1"/>
    </xf>
    <xf numFmtId="0" fontId="1" fillId="5" borderId="0" xfId="0" applyFont="1" applyFill="1" applyAlignment="1">
      <alignment horizontal="center" vertical="center" wrapText="1"/>
    </xf>
    <xf numFmtId="0" fontId="1" fillId="5" borderId="0" xfId="0" applyFont="1" applyFill="1" applyAlignment="1">
      <alignment horizontal="center" vertical="center"/>
    </xf>
    <xf numFmtId="0" fontId="1" fillId="3" borderId="8" xfId="0" applyFont="1" applyFill="1" applyBorder="1" applyAlignment="1">
      <alignment horizontal="center"/>
    </xf>
    <xf numFmtId="0" fontId="1" fillId="3" borderId="9" xfId="0" applyFont="1" applyFill="1" applyBorder="1" applyAlignment="1">
      <alignment horizontal="center"/>
    </xf>
    <xf numFmtId="0" fontId="0" fillId="3" borderId="16" xfId="0" applyFill="1" applyBorder="1" applyAlignment="1">
      <alignment horizontal="center"/>
    </xf>
    <xf numFmtId="0" fontId="0" fillId="3" borderId="17" xfId="0" applyFill="1" applyBorder="1" applyAlignment="1">
      <alignment horizontal="center"/>
    </xf>
    <xf numFmtId="0" fontId="1" fillId="2" borderId="11" xfId="0" applyFont="1" applyFill="1" applyBorder="1" applyAlignment="1">
      <alignment horizontal="center" vertical="center"/>
    </xf>
    <xf numFmtId="0" fontId="1" fillId="2" borderId="13" xfId="0" applyFont="1" applyFill="1" applyBorder="1" applyAlignment="1">
      <alignment horizontal="center" vertical="center"/>
    </xf>
    <xf numFmtId="1" fontId="0" fillId="4" borderId="14" xfId="0" applyNumberFormat="1" applyFill="1" applyBorder="1" applyAlignment="1" applyProtection="1">
      <alignment horizontal="center"/>
      <protection locked="0"/>
    </xf>
    <xf numFmtId="1" fontId="0" fillId="4" borderId="3" xfId="0" applyNumberFormat="1" applyFill="1" applyBorder="1" applyAlignment="1" applyProtection="1">
      <alignment horizontal="center"/>
      <protection locked="0"/>
    </xf>
    <xf numFmtId="0" fontId="1" fillId="5" borderId="6" xfId="0" applyFont="1" applyFill="1" applyBorder="1" applyAlignment="1">
      <alignment horizontal="center"/>
    </xf>
    <xf numFmtId="0" fontId="1" fillId="5" borderId="1" xfId="0" applyFont="1" applyFill="1" applyBorder="1" applyAlignment="1">
      <alignment horizontal="center"/>
    </xf>
    <xf numFmtId="0" fontId="1" fillId="5" borderId="7" xfId="0" applyFont="1" applyFill="1" applyBorder="1" applyAlignment="1">
      <alignment horizontal="center"/>
    </xf>
    <xf numFmtId="164" fontId="1" fillId="5" borderId="6" xfId="0" applyNumberFormat="1" applyFont="1" applyFill="1" applyBorder="1" applyAlignment="1">
      <alignment horizontal="center"/>
    </xf>
    <xf numFmtId="164" fontId="1" fillId="5" borderId="1" xfId="0" applyNumberFormat="1" applyFont="1" applyFill="1" applyBorder="1" applyAlignment="1">
      <alignment horizontal="center"/>
    </xf>
    <xf numFmtId="164" fontId="1" fillId="5" borderId="7" xfId="0" applyNumberFormat="1" applyFont="1" applyFill="1" applyBorder="1" applyAlignment="1">
      <alignment horizontal="center"/>
    </xf>
    <xf numFmtId="164" fontId="1" fillId="5" borderId="8" xfId="0" applyNumberFormat="1" applyFont="1" applyFill="1" applyBorder="1" applyAlignment="1">
      <alignment horizontal="center"/>
    </xf>
    <xf numFmtId="164" fontId="1" fillId="5" borderId="9" xfId="0" applyNumberFormat="1" applyFont="1" applyFill="1" applyBorder="1" applyAlignment="1">
      <alignment horizontal="center"/>
    </xf>
    <xf numFmtId="164" fontId="1" fillId="5" borderId="10" xfId="0" applyNumberFormat="1" applyFont="1" applyFill="1" applyBorder="1" applyAlignment="1">
      <alignment horizontal="center"/>
    </xf>
    <xf numFmtId="164" fontId="3" fillId="6" borderId="22" xfId="0" applyNumberFormat="1" applyFont="1" applyFill="1" applyBorder="1" applyAlignment="1">
      <alignment horizontal="center" vertical="center"/>
    </xf>
    <xf numFmtId="164" fontId="3" fillId="6" borderId="27" xfId="0" applyNumberFormat="1" applyFont="1" applyFill="1" applyBorder="1" applyAlignment="1">
      <alignment horizontal="center" vertical="center"/>
    </xf>
    <xf numFmtId="164" fontId="3" fillId="6" borderId="23" xfId="0" applyNumberFormat="1" applyFont="1" applyFill="1" applyBorder="1" applyAlignment="1">
      <alignment horizontal="center" vertical="center"/>
    </xf>
    <xf numFmtId="3" fontId="3" fillId="6" borderId="22" xfId="0" applyNumberFormat="1" applyFont="1" applyFill="1" applyBorder="1" applyAlignment="1">
      <alignment horizontal="center" vertical="center"/>
    </xf>
    <xf numFmtId="3" fontId="3" fillId="6" borderId="27" xfId="0" applyNumberFormat="1" applyFont="1" applyFill="1" applyBorder="1" applyAlignment="1">
      <alignment horizontal="center" vertical="center"/>
    </xf>
    <xf numFmtId="3" fontId="3" fillId="6" borderId="23" xfId="0" applyNumberFormat="1" applyFont="1" applyFill="1" applyBorder="1" applyAlignment="1">
      <alignment horizontal="center" vertical="center"/>
    </xf>
    <xf numFmtId="1" fontId="0" fillId="3" borderId="15" xfId="0" applyNumberFormat="1" applyFill="1" applyBorder="1" applyAlignment="1">
      <alignment horizontal="center"/>
    </xf>
    <xf numFmtId="1" fontId="0" fillId="3" borderId="16" xfId="0" applyNumberFormat="1" applyFill="1" applyBorder="1" applyAlignment="1">
      <alignment horizontal="center"/>
    </xf>
    <xf numFmtId="1" fontId="0" fillId="3" borderId="17" xfId="0" applyNumberFormat="1" applyFill="1" applyBorder="1" applyAlignment="1">
      <alignment horizontal="center"/>
    </xf>
    <xf numFmtId="0" fontId="1" fillId="6" borderId="22" xfId="0" applyFont="1" applyFill="1" applyBorder="1" applyAlignment="1">
      <alignment horizontal="left" vertical="center" wrapText="1"/>
    </xf>
    <xf numFmtId="0" fontId="1" fillId="6" borderId="23" xfId="0" applyFont="1" applyFill="1" applyBorder="1" applyAlignment="1">
      <alignment horizontal="left" vertical="center" wrapText="1"/>
    </xf>
  </cellXfs>
  <cellStyles count="1">
    <cellStyle name="Standard" xfId="0" builtinId="0"/>
  </cellStyles>
  <dxfs count="0"/>
  <tableStyles count="0" defaultTableStyle="TableStyleMedium2" defaultPivotStyle="PivotStyleLight16"/>
  <colors>
    <mruColors>
      <color rgb="FF99CC00"/>
      <color rgb="FFFFFF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6</xdr:col>
      <xdr:colOff>1790700</xdr:colOff>
      <xdr:row>0</xdr:row>
      <xdr:rowOff>28575</xdr:rowOff>
    </xdr:from>
    <xdr:to>
      <xdr:col>10</xdr:col>
      <xdr:colOff>738636</xdr:colOff>
      <xdr:row>3</xdr:row>
      <xdr:rowOff>300</xdr:rowOff>
    </xdr:to>
    <xdr:pic>
      <xdr:nvPicPr>
        <xdr:cNvPr id="2" name="Grafik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724650" y="28575"/>
          <a:ext cx="2919861" cy="648000"/>
        </a:xfrm>
        <a:prstGeom prst="rect">
          <a:avLst/>
        </a:prstGeom>
      </xdr:spPr>
    </xdr:pic>
    <xdr:clientData/>
  </xdr:twoCellAnchor>
  <xdr:twoCellAnchor editAs="oneCell">
    <xdr:from>
      <xdr:col>8</xdr:col>
      <xdr:colOff>123825</xdr:colOff>
      <xdr:row>19</xdr:row>
      <xdr:rowOff>171450</xdr:rowOff>
    </xdr:from>
    <xdr:to>
      <xdr:col>11</xdr:col>
      <xdr:colOff>9525</xdr:colOff>
      <xdr:row>26</xdr:row>
      <xdr:rowOff>76200</xdr:rowOff>
    </xdr:to>
    <xdr:pic>
      <xdr:nvPicPr>
        <xdr:cNvPr id="3" name="Grafik 2"/>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7734300" y="4333875"/>
          <a:ext cx="1962150" cy="1247775"/>
        </a:xfrm>
        <a:prstGeom prst="rect">
          <a:avLst/>
        </a:prstGeom>
      </xdr:spPr>
    </xdr:pic>
    <xdr:clientData/>
  </xdr:twoCellAnchor>
</xdr:wsDr>
</file>

<file path=xl/theme/theme1.xml><?xml version="1.0" encoding="utf-8"?>
<a:theme xmlns:a="http://schemas.openxmlformats.org/drawingml/2006/main" name="Larissa">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S38"/>
  <sheetViews>
    <sheetView tabSelected="1" workbookViewId="0">
      <selection activeCell="B3" sqref="B3"/>
    </sheetView>
  </sheetViews>
  <sheetFormatPr baseColWidth="10" defaultRowHeight="15" x14ac:dyDescent="0.25"/>
  <cols>
    <col min="1" max="1" width="3.42578125" style="15" customWidth="1"/>
    <col min="2" max="2" width="31.7109375" style="15" customWidth="1"/>
    <col min="3" max="6" width="9.7109375" style="16" customWidth="1"/>
    <col min="7" max="7" width="30.42578125" style="15" customWidth="1"/>
    <col min="8" max="9" width="9.7109375" style="16" customWidth="1"/>
    <col min="10" max="10" width="9.7109375" style="17" customWidth="1"/>
    <col min="11" max="11" width="11.7109375" style="17" customWidth="1"/>
    <col min="12" max="16384" width="11.42578125" style="15"/>
  </cols>
  <sheetData>
    <row r="3" spans="2:19" ht="23.25" x14ac:dyDescent="0.35">
      <c r="B3" s="13" t="s">
        <v>59</v>
      </c>
      <c r="C3" s="14"/>
      <c r="D3" s="14"/>
      <c r="E3" s="14"/>
      <c r="F3" s="14"/>
    </row>
    <row r="4" spans="2:19" x14ac:dyDescent="0.25">
      <c r="N4" s="18" t="s">
        <v>62</v>
      </c>
    </row>
    <row r="5" spans="2:19" ht="15.75" thickBot="1" x14ac:dyDescent="0.3">
      <c r="B5" s="18" t="s">
        <v>9</v>
      </c>
    </row>
    <row r="6" spans="2:19" ht="30.75" customHeight="1" thickBot="1" x14ac:dyDescent="0.3">
      <c r="B6" s="46" t="s">
        <v>14</v>
      </c>
      <c r="C6" s="47" t="s">
        <v>0</v>
      </c>
      <c r="D6" s="48" t="s">
        <v>63</v>
      </c>
      <c r="E6" s="48" t="s">
        <v>64</v>
      </c>
      <c r="F6" s="49" t="s">
        <v>63</v>
      </c>
      <c r="G6" s="50" t="s">
        <v>13</v>
      </c>
      <c r="H6" s="47" t="s">
        <v>2</v>
      </c>
      <c r="I6" s="47" t="s">
        <v>7</v>
      </c>
      <c r="J6" s="47" t="s">
        <v>65</v>
      </c>
      <c r="K6" s="49" t="s">
        <v>1</v>
      </c>
      <c r="N6" s="76" t="s">
        <v>73</v>
      </c>
      <c r="O6" s="76"/>
      <c r="P6" s="76"/>
      <c r="Q6" s="76"/>
      <c r="R6" s="76"/>
      <c r="S6" s="76"/>
    </row>
    <row r="7" spans="2:19" x14ac:dyDescent="0.25">
      <c r="B7" s="56" t="s">
        <v>23</v>
      </c>
      <c r="C7" s="57">
        <v>100</v>
      </c>
      <c r="D7" s="43">
        <f>IF(B7&gt;0,INDEX(Vorgaben!$A$2:$Z$40,MATCH(Amortisationsrechnung!B7,Vorgaben!$A$2:$A$40,0),2),0)</f>
        <v>58</v>
      </c>
      <c r="E7" s="60" t="s">
        <v>69</v>
      </c>
      <c r="F7" s="51">
        <f>IF(E7="KVG",ROUND(D7*70/58,0),IF(E7="VVG",ROUND(D7*66/58,0),IF(E7="EVG",ROUND(D7*62.5/58,0),D7)))</f>
        <v>63</v>
      </c>
      <c r="G7" s="61" t="s">
        <v>52</v>
      </c>
      <c r="H7" s="62">
        <v>100</v>
      </c>
      <c r="I7" s="44">
        <f>IF(G7&gt;0,INDEX(Vorgaben!$A$2:$Z$40,MATCH(Amortisationsrechnung!G7,Vorgaben!$E$2:$E$40,0),6),0)</f>
        <v>25</v>
      </c>
      <c r="J7" s="65">
        <v>30</v>
      </c>
      <c r="K7" s="45">
        <f t="shared" ref="K7:K11" si="0">H7*J7</f>
        <v>3000</v>
      </c>
      <c r="N7" s="76"/>
      <c r="O7" s="76"/>
      <c r="P7" s="76"/>
      <c r="Q7" s="76"/>
      <c r="R7" s="76"/>
      <c r="S7" s="76"/>
    </row>
    <row r="8" spans="2:19" x14ac:dyDescent="0.25">
      <c r="B8" s="58"/>
      <c r="C8" s="59"/>
      <c r="D8" s="42">
        <f>IF(B8&gt;0,INDEX(Vorgaben!$A$2:$Z$40,MATCH(Amortisationsrechnung!B8,Vorgaben!$A$2:$A$40,0),2),0)</f>
        <v>0</v>
      </c>
      <c r="E8" s="60" t="s">
        <v>70</v>
      </c>
      <c r="F8" s="19"/>
      <c r="G8" s="63"/>
      <c r="H8" s="64"/>
      <c r="I8" s="20">
        <f>IF(G8&gt;0,INDEX(Vorgaben!$A$2:$Z$40,MATCH(Amortisationsrechnung!G8,Vorgaben!$E$2:$E$40,0),6),0)</f>
        <v>0</v>
      </c>
      <c r="J8" s="66"/>
      <c r="K8" s="39">
        <f t="shared" si="0"/>
        <v>0</v>
      </c>
      <c r="N8" s="76"/>
      <c r="O8" s="76"/>
      <c r="P8" s="76"/>
      <c r="Q8" s="76"/>
      <c r="R8" s="76"/>
      <c r="S8" s="76"/>
    </row>
    <row r="9" spans="2:19" x14ac:dyDescent="0.25">
      <c r="B9" s="58"/>
      <c r="C9" s="59"/>
      <c r="D9" s="42">
        <f>IF(B9&gt;0,INDEX(Vorgaben!$A$2:$Z$40,MATCH(Amortisationsrechnung!B9,Vorgaben!$A$2:$A$40,0),2),0)</f>
        <v>0</v>
      </c>
      <c r="E9" s="60" t="s">
        <v>70</v>
      </c>
      <c r="F9" s="19"/>
      <c r="G9" s="63"/>
      <c r="H9" s="64"/>
      <c r="I9" s="20">
        <f>IF(G9&gt;0,INDEX(Vorgaben!$A$2:$Z$40,MATCH(Amortisationsrechnung!G9,Vorgaben!$E$2:$E$40,0),6),0)</f>
        <v>0</v>
      </c>
      <c r="J9" s="66"/>
      <c r="K9" s="39">
        <f t="shared" si="0"/>
        <v>0</v>
      </c>
      <c r="N9" s="76"/>
      <c r="O9" s="76"/>
      <c r="P9" s="76"/>
      <c r="Q9" s="76"/>
      <c r="R9" s="76"/>
      <c r="S9" s="76"/>
    </row>
    <row r="10" spans="2:19" x14ac:dyDescent="0.25">
      <c r="B10" s="58"/>
      <c r="C10" s="59"/>
      <c r="D10" s="42">
        <f>IF(B10&gt;0,INDEX(Vorgaben!$A$2:$Z$40,MATCH(Amortisationsrechnung!B10,Vorgaben!$A$2:$A$40,0),2),0)</f>
        <v>0</v>
      </c>
      <c r="E10" s="60" t="s">
        <v>70</v>
      </c>
      <c r="F10" s="19"/>
      <c r="G10" s="63"/>
      <c r="H10" s="64"/>
      <c r="I10" s="20">
        <f>IF(G10&gt;0,INDEX(Vorgaben!$A$2:$Z$40,MATCH(Amortisationsrechnung!G10,Vorgaben!$E$2:$E$40,0),6),0)</f>
        <v>0</v>
      </c>
      <c r="J10" s="66"/>
      <c r="K10" s="39">
        <f t="shared" si="0"/>
        <v>0</v>
      </c>
      <c r="N10" s="76"/>
      <c r="O10" s="76"/>
      <c r="P10" s="76"/>
      <c r="Q10" s="76"/>
      <c r="R10" s="76"/>
      <c r="S10" s="76"/>
    </row>
    <row r="11" spans="2:19" x14ac:dyDescent="0.25">
      <c r="B11" s="58"/>
      <c r="C11" s="59"/>
      <c r="D11" s="42">
        <f>IF(B11&gt;0,INDEX(Vorgaben!$A$2:$Z$40,MATCH(Amortisationsrechnung!B11,Vorgaben!$A$2:$A$40,0),2),0)</f>
        <v>0</v>
      </c>
      <c r="E11" s="60" t="s">
        <v>70</v>
      </c>
      <c r="F11" s="19"/>
      <c r="G11" s="63"/>
      <c r="H11" s="64"/>
      <c r="I11" s="20">
        <f>IF(G11&gt;0,INDEX(Vorgaben!$A$2:$Z$40,MATCH(Amortisationsrechnung!G11,Vorgaben!$E$2:$E$40,0),6),0)</f>
        <v>0</v>
      </c>
      <c r="J11" s="66"/>
      <c r="K11" s="39">
        <f t="shared" si="0"/>
        <v>0</v>
      </c>
      <c r="N11" s="76"/>
      <c r="O11" s="76"/>
      <c r="P11" s="76"/>
      <c r="Q11" s="76"/>
      <c r="R11" s="76"/>
      <c r="S11" s="76"/>
    </row>
    <row r="12" spans="2:19" ht="15.75" thickBot="1" x14ac:dyDescent="0.3">
      <c r="B12" s="79"/>
      <c r="C12" s="80"/>
      <c r="D12" s="9">
        <f>C7*D7+C8*D8+C9*D9+C10*D10+C11*D11</f>
        <v>5800</v>
      </c>
      <c r="E12" s="9"/>
      <c r="F12" s="10"/>
      <c r="G12" s="81"/>
      <c r="H12" s="82"/>
      <c r="I12" s="9">
        <f>H7*I7+H8*I8+H9*I9+H10*I10+H11*I11</f>
        <v>2500</v>
      </c>
      <c r="J12" s="4"/>
      <c r="K12" s="5">
        <f>SUM(K7:K11)</f>
        <v>3000</v>
      </c>
      <c r="M12" s="18"/>
      <c r="N12" s="76"/>
      <c r="O12" s="76"/>
      <c r="P12" s="76"/>
      <c r="Q12" s="76"/>
      <c r="R12" s="76"/>
      <c r="S12" s="76"/>
    </row>
    <row r="13" spans="2:19" x14ac:dyDescent="0.25">
      <c r="N13" s="76"/>
      <c r="O13" s="76"/>
      <c r="P13" s="76"/>
      <c r="Q13" s="76"/>
      <c r="R13" s="76"/>
      <c r="S13" s="76"/>
    </row>
    <row r="14" spans="2:19" ht="15.75" thickBot="1" x14ac:dyDescent="0.3">
      <c r="B14" s="18" t="s">
        <v>60</v>
      </c>
      <c r="N14" s="76"/>
      <c r="O14" s="76"/>
      <c r="P14" s="76"/>
      <c r="Q14" s="76"/>
      <c r="R14" s="76"/>
      <c r="S14" s="76"/>
    </row>
    <row r="15" spans="2:19" ht="30" customHeight="1" x14ac:dyDescent="0.25">
      <c r="B15" s="52" t="s">
        <v>15</v>
      </c>
      <c r="C15" s="53"/>
      <c r="D15" s="53"/>
      <c r="E15" s="53"/>
      <c r="F15" s="53"/>
      <c r="G15" s="54"/>
      <c r="H15" s="83" t="s">
        <v>2</v>
      </c>
      <c r="I15" s="84"/>
      <c r="J15" s="41" t="s">
        <v>71</v>
      </c>
      <c r="K15" s="55" t="s">
        <v>1</v>
      </c>
      <c r="N15" s="76"/>
      <c r="O15" s="76"/>
      <c r="P15" s="76"/>
      <c r="Q15" s="76"/>
      <c r="R15" s="76"/>
      <c r="S15" s="76"/>
    </row>
    <row r="16" spans="2:19" x14ac:dyDescent="0.25">
      <c r="B16" s="21" t="s">
        <v>11</v>
      </c>
      <c r="C16" s="22"/>
      <c r="D16" s="22"/>
      <c r="E16" s="22"/>
      <c r="F16" s="22"/>
      <c r="G16" s="23"/>
      <c r="H16" s="85">
        <v>0</v>
      </c>
      <c r="I16" s="86"/>
      <c r="J16" s="66">
        <v>0</v>
      </c>
      <c r="K16" s="39">
        <f>H16*J16</f>
        <v>0</v>
      </c>
      <c r="N16" s="76"/>
      <c r="O16" s="76"/>
      <c r="P16" s="76"/>
      <c r="Q16" s="76"/>
      <c r="R16" s="76"/>
      <c r="S16" s="76"/>
    </row>
    <row r="17" spans="2:19" x14ac:dyDescent="0.25">
      <c r="B17" s="21" t="s">
        <v>12</v>
      </c>
      <c r="C17" s="22"/>
      <c r="D17" s="22"/>
      <c r="E17" s="22"/>
      <c r="F17" s="22"/>
      <c r="G17" s="23"/>
      <c r="H17" s="85">
        <v>0</v>
      </c>
      <c r="I17" s="86"/>
      <c r="J17" s="66">
        <v>0</v>
      </c>
      <c r="K17" s="39">
        <f t="shared" ref="K17" si="1">H17*J17</f>
        <v>0</v>
      </c>
      <c r="N17" s="76"/>
      <c r="O17" s="76"/>
      <c r="P17" s="76"/>
      <c r="Q17" s="76"/>
      <c r="R17" s="76"/>
      <c r="S17" s="76"/>
    </row>
    <row r="18" spans="2:19" ht="15.75" thickBot="1" x14ac:dyDescent="0.3">
      <c r="B18" s="6" t="s">
        <v>5</v>
      </c>
      <c r="C18" s="7"/>
      <c r="D18" s="7"/>
      <c r="E18" s="7"/>
      <c r="F18" s="7"/>
      <c r="G18" s="8"/>
      <c r="H18" s="102"/>
      <c r="I18" s="103"/>
      <c r="J18" s="104"/>
      <c r="K18" s="5">
        <f>SUM(K16:K17)</f>
        <v>0</v>
      </c>
      <c r="N18" s="76"/>
      <c r="O18" s="76"/>
      <c r="P18" s="76"/>
      <c r="Q18" s="76"/>
      <c r="R18" s="76"/>
      <c r="S18" s="76"/>
    </row>
    <row r="19" spans="2:19" ht="15.75" thickBot="1" x14ac:dyDescent="0.3">
      <c r="N19" s="76"/>
      <c r="O19" s="76"/>
      <c r="P19" s="76"/>
      <c r="Q19" s="76"/>
      <c r="R19" s="76"/>
      <c r="S19" s="76"/>
    </row>
    <row r="20" spans="2:19" ht="15.75" thickBot="1" x14ac:dyDescent="0.3">
      <c r="B20" s="70" t="s">
        <v>8</v>
      </c>
      <c r="C20" s="71"/>
      <c r="D20" s="71"/>
      <c r="E20" s="71"/>
      <c r="F20" s="72"/>
      <c r="N20" s="76"/>
      <c r="O20" s="76"/>
      <c r="P20" s="76"/>
      <c r="Q20" s="76"/>
      <c r="R20" s="76"/>
      <c r="S20" s="76"/>
    </row>
    <row r="21" spans="2:19" x14ac:dyDescent="0.25">
      <c r="B21" s="24" t="s">
        <v>10</v>
      </c>
      <c r="C21" s="67">
        <v>0.2</v>
      </c>
      <c r="D21" s="68"/>
      <c r="E21" s="68"/>
      <c r="F21" s="69"/>
      <c r="G21" s="15" t="s">
        <v>61</v>
      </c>
      <c r="N21" s="76"/>
      <c r="O21" s="76"/>
      <c r="P21" s="76"/>
      <c r="Q21" s="76"/>
      <c r="R21" s="76"/>
      <c r="S21" s="76"/>
    </row>
    <row r="22" spans="2:19" x14ac:dyDescent="0.25">
      <c r="B22" s="25" t="s">
        <v>3</v>
      </c>
      <c r="C22" s="73">
        <v>10</v>
      </c>
      <c r="D22" s="74"/>
      <c r="E22" s="74"/>
      <c r="F22" s="75"/>
      <c r="G22" s="26" t="str">
        <f>"   entspricht "&amp;C22*C23&amp;" h Betrieb pro Woche"</f>
        <v xml:space="preserve">   entspricht 50 h Betrieb pro Woche</v>
      </c>
      <c r="N22" s="76"/>
      <c r="O22" s="76"/>
      <c r="P22" s="76"/>
      <c r="Q22" s="76"/>
      <c r="R22" s="76"/>
      <c r="S22" s="76"/>
    </row>
    <row r="23" spans="2:19" x14ac:dyDescent="0.25">
      <c r="B23" s="25" t="s">
        <v>4</v>
      </c>
      <c r="C23" s="73">
        <v>5</v>
      </c>
      <c r="D23" s="74"/>
      <c r="E23" s="74"/>
      <c r="F23" s="75"/>
      <c r="N23" s="76"/>
      <c r="O23" s="76"/>
      <c r="P23" s="76"/>
      <c r="Q23" s="76"/>
      <c r="R23" s="76"/>
      <c r="S23" s="76"/>
    </row>
    <row r="24" spans="2:19" x14ac:dyDescent="0.25">
      <c r="B24" s="25" t="s">
        <v>6</v>
      </c>
      <c r="C24" s="87">
        <f>C22*C23*52</f>
        <v>2600</v>
      </c>
      <c r="D24" s="88"/>
      <c r="E24" s="88"/>
      <c r="F24" s="89"/>
      <c r="N24" s="76"/>
      <c r="O24" s="76"/>
      <c r="P24" s="76"/>
      <c r="Q24" s="76"/>
      <c r="R24" s="76"/>
      <c r="S24" s="76"/>
    </row>
    <row r="25" spans="2:19" s="18" customFormat="1" ht="15" customHeight="1" x14ac:dyDescent="0.25">
      <c r="B25" s="25" t="s">
        <v>18</v>
      </c>
      <c r="C25" s="90">
        <f>I12*C24/1000*C21</f>
        <v>1300</v>
      </c>
      <c r="D25" s="91"/>
      <c r="E25" s="91"/>
      <c r="F25" s="92"/>
      <c r="H25" s="27"/>
      <c r="I25" s="27"/>
      <c r="J25" s="28"/>
      <c r="K25" s="28"/>
      <c r="N25" s="76"/>
      <c r="O25" s="76"/>
      <c r="P25" s="76"/>
      <c r="Q25" s="76"/>
      <c r="R25" s="76"/>
      <c r="S25" s="76"/>
    </row>
    <row r="26" spans="2:19" s="18" customFormat="1" ht="15" customHeight="1" thickBot="1" x14ac:dyDescent="0.3">
      <c r="B26" s="29" t="s">
        <v>19</v>
      </c>
      <c r="C26" s="93">
        <f>D12*C24/1000*C21</f>
        <v>3016</v>
      </c>
      <c r="D26" s="94"/>
      <c r="E26" s="94"/>
      <c r="F26" s="95"/>
      <c r="G26" s="30"/>
      <c r="H26" s="27"/>
      <c r="I26" s="27"/>
      <c r="J26" s="28"/>
      <c r="K26" s="28"/>
      <c r="N26" s="76"/>
      <c r="O26" s="76"/>
      <c r="P26" s="76"/>
      <c r="Q26" s="76"/>
      <c r="R26" s="76"/>
      <c r="S26" s="76"/>
    </row>
    <row r="27" spans="2:19" s="31" customFormat="1" ht="7.5" customHeight="1" thickBot="1" x14ac:dyDescent="0.3">
      <c r="C27" s="32"/>
      <c r="D27" s="32"/>
      <c r="E27" s="32"/>
      <c r="F27" s="32"/>
      <c r="G27" s="33"/>
      <c r="H27" s="34"/>
      <c r="I27" s="34"/>
      <c r="J27" s="35"/>
      <c r="K27" s="35"/>
      <c r="N27" s="76"/>
      <c r="O27" s="76"/>
      <c r="P27" s="76"/>
      <c r="Q27" s="76"/>
      <c r="R27" s="76"/>
      <c r="S27" s="76"/>
    </row>
    <row r="28" spans="2:19" s="37" customFormat="1" ht="31.5" customHeight="1" thickBot="1" x14ac:dyDescent="0.3">
      <c r="B28" s="40" t="s">
        <v>17</v>
      </c>
      <c r="C28" s="96">
        <f>C26-C25</f>
        <v>1716</v>
      </c>
      <c r="D28" s="97"/>
      <c r="E28" s="97"/>
      <c r="F28" s="98"/>
      <c r="G28" s="36"/>
      <c r="H28" s="105" t="s">
        <v>57</v>
      </c>
      <c r="I28" s="106"/>
      <c r="J28" s="99" t="str">
        <f>""&amp;ROUND(C28/C21,0)&amp;" kWh"</f>
        <v>8580 kWh</v>
      </c>
      <c r="K28" s="101"/>
      <c r="N28" s="76"/>
      <c r="O28" s="76"/>
      <c r="P28" s="76"/>
      <c r="Q28" s="76"/>
      <c r="R28" s="76"/>
      <c r="S28" s="76"/>
    </row>
    <row r="29" spans="2:19" s="37" customFormat="1" ht="31.5" customHeight="1" thickBot="1" x14ac:dyDescent="0.3">
      <c r="B29" s="40" t="s">
        <v>16</v>
      </c>
      <c r="C29" s="99">
        <f>ROUNDUP((K12+K18)/(C28/365),0)</f>
        <v>639</v>
      </c>
      <c r="D29" s="100"/>
      <c r="E29" s="100"/>
      <c r="F29" s="101"/>
      <c r="H29" s="105" t="s">
        <v>58</v>
      </c>
      <c r="I29" s="106"/>
      <c r="J29" s="99" t="str">
        <f>""&amp;ROUNDUP(C28/C21*0.56/1000,0)&amp;"  Tonnen"</f>
        <v>5  Tonnen</v>
      </c>
      <c r="K29" s="101"/>
      <c r="N29" s="76"/>
      <c r="O29" s="76"/>
      <c r="P29" s="76"/>
      <c r="Q29" s="76"/>
      <c r="R29" s="76"/>
      <c r="S29" s="76"/>
    </row>
    <row r="30" spans="2:19" x14ac:dyDescent="0.25">
      <c r="D30" s="38" t="str">
        <f>"  =  "&amp;ROUNDDOWN(C29/365,0)&amp;" Jahre und "&amp;MOD(C29,365)&amp;" Tage für die Refinanzierung"</f>
        <v xml:space="preserve">  =  1 Jahre und 274 Tage für die Refinanzierung</v>
      </c>
      <c r="E30" s="38"/>
      <c r="F30" s="38"/>
      <c r="N30" s="76"/>
      <c r="O30" s="76"/>
      <c r="P30" s="76"/>
      <c r="Q30" s="76"/>
      <c r="R30" s="76"/>
      <c r="S30" s="76"/>
    </row>
    <row r="31" spans="2:19" x14ac:dyDescent="0.25">
      <c r="N31" s="76"/>
      <c r="O31" s="76"/>
      <c r="P31" s="76"/>
      <c r="Q31" s="76"/>
      <c r="R31" s="76"/>
      <c r="S31" s="76"/>
    </row>
    <row r="32" spans="2:19" x14ac:dyDescent="0.25">
      <c r="B32" s="77" t="s">
        <v>72</v>
      </c>
      <c r="C32" s="78"/>
      <c r="D32" s="78"/>
      <c r="E32" s="78"/>
      <c r="F32" s="78"/>
      <c r="G32" s="78"/>
      <c r="H32" s="78"/>
      <c r="I32" s="78"/>
      <c r="J32" s="78"/>
      <c r="K32" s="78"/>
      <c r="N32" s="76"/>
      <c r="O32" s="76"/>
      <c r="P32" s="76"/>
      <c r="Q32" s="76"/>
      <c r="R32" s="76"/>
      <c r="S32" s="76"/>
    </row>
    <row r="33" spans="2:19" x14ac:dyDescent="0.25">
      <c r="B33" s="78"/>
      <c r="C33" s="78"/>
      <c r="D33" s="78"/>
      <c r="E33" s="78"/>
      <c r="F33" s="78"/>
      <c r="G33" s="78"/>
      <c r="H33" s="78"/>
      <c r="I33" s="78"/>
      <c r="J33" s="78"/>
      <c r="K33" s="78"/>
      <c r="N33" s="76"/>
      <c r="O33" s="76"/>
      <c r="P33" s="76"/>
      <c r="Q33" s="76"/>
      <c r="R33" s="76"/>
      <c r="S33" s="76"/>
    </row>
    <row r="34" spans="2:19" x14ac:dyDescent="0.25">
      <c r="B34" s="78"/>
      <c r="C34" s="78"/>
      <c r="D34" s="78"/>
      <c r="E34" s="78"/>
      <c r="F34" s="78"/>
      <c r="G34" s="78"/>
      <c r="H34" s="78"/>
      <c r="I34" s="78"/>
      <c r="J34" s="78"/>
      <c r="K34" s="78"/>
      <c r="N34" s="76"/>
      <c r="O34" s="76"/>
      <c r="P34" s="76"/>
      <c r="Q34" s="76"/>
      <c r="R34" s="76"/>
      <c r="S34" s="76"/>
    </row>
    <row r="35" spans="2:19" x14ac:dyDescent="0.25">
      <c r="B35" s="78"/>
      <c r="C35" s="78"/>
      <c r="D35" s="78"/>
      <c r="E35" s="78"/>
      <c r="F35" s="78"/>
      <c r="G35" s="78"/>
      <c r="H35" s="78"/>
      <c r="I35" s="78"/>
      <c r="J35" s="78"/>
      <c r="K35" s="78"/>
      <c r="N35" s="76"/>
      <c r="O35" s="76"/>
      <c r="P35" s="76"/>
      <c r="Q35" s="76"/>
      <c r="R35" s="76"/>
      <c r="S35" s="76"/>
    </row>
    <row r="36" spans="2:19" x14ac:dyDescent="0.25">
      <c r="N36" s="76"/>
      <c r="O36" s="76"/>
      <c r="P36" s="76"/>
      <c r="Q36" s="76"/>
      <c r="R36" s="76"/>
      <c r="S36" s="76"/>
    </row>
    <row r="37" spans="2:19" x14ac:dyDescent="0.25">
      <c r="N37" s="76"/>
      <c r="O37" s="76"/>
      <c r="P37" s="76"/>
      <c r="Q37" s="76"/>
      <c r="R37" s="76"/>
      <c r="S37" s="76"/>
    </row>
    <row r="38" spans="2:19" x14ac:dyDescent="0.25">
      <c r="N38" s="76"/>
      <c r="O38" s="76"/>
      <c r="P38" s="76"/>
      <c r="Q38" s="76"/>
      <c r="R38" s="76"/>
      <c r="S38" s="76"/>
    </row>
  </sheetData>
  <sheetProtection password="B71D" sheet="1" objects="1" scenarios="1"/>
  <mergeCells count="21">
    <mergeCell ref="H18:J18"/>
    <mergeCell ref="H28:I28"/>
    <mergeCell ref="J28:K28"/>
    <mergeCell ref="H29:I29"/>
    <mergeCell ref="J29:K29"/>
    <mergeCell ref="C21:F21"/>
    <mergeCell ref="B20:F20"/>
    <mergeCell ref="C22:F22"/>
    <mergeCell ref="C23:F23"/>
    <mergeCell ref="N6:S38"/>
    <mergeCell ref="B32:K35"/>
    <mergeCell ref="B12:C12"/>
    <mergeCell ref="G12:H12"/>
    <mergeCell ref="H15:I15"/>
    <mergeCell ref="H16:I16"/>
    <mergeCell ref="H17:I17"/>
    <mergeCell ref="C24:F24"/>
    <mergeCell ref="C25:F25"/>
    <mergeCell ref="C26:F26"/>
    <mergeCell ref="C28:F28"/>
    <mergeCell ref="C29:F29"/>
  </mergeCells>
  <pageMargins left="0.59055118110236227" right="0.43307086614173229" top="0.55118110236220474" bottom="0.35433070866141736" header="0.31496062992125984" footer="0.31496062992125984"/>
  <pageSetup paperSize="9" scale="92" orientation="landscape" r:id="rId1"/>
  <drawing r:id="rId2"/>
  <extLst>
    <ext xmlns:x14="http://schemas.microsoft.com/office/spreadsheetml/2009/9/main" uri="{CCE6A557-97BC-4b89-ADB6-D9C93CAAB3DF}">
      <x14:dataValidations xmlns:xm="http://schemas.microsoft.com/office/excel/2006/main" count="3">
        <x14:dataValidation type="list" allowBlank="1" showInputMessage="1" showErrorMessage="1">
          <x14:formula1>
            <xm:f>Vorgaben!$A$3:$A$14</xm:f>
          </x14:formula1>
          <xm:sqref>B7:B11</xm:sqref>
        </x14:dataValidation>
        <x14:dataValidation type="list" allowBlank="1" showInputMessage="1" showErrorMessage="1">
          <x14:formula1>
            <xm:f>Vorgaben!$E$3:$E$24</xm:f>
          </x14:formula1>
          <xm:sqref>G7:G11</xm:sqref>
        </x14:dataValidation>
        <x14:dataValidation type="list" allowBlank="1" showInputMessage="1" showErrorMessage="1">
          <x14:formula1>
            <xm:f>Vorgaben!$I$3:$I$6</xm:f>
          </x14:formula1>
          <xm:sqref>E7:E11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24"/>
  <sheetViews>
    <sheetView workbookViewId="0">
      <selection activeCell="E12" sqref="E12"/>
    </sheetView>
  </sheetViews>
  <sheetFormatPr baseColWidth="10" defaultRowHeight="15" x14ac:dyDescent="0.25"/>
  <cols>
    <col min="1" max="1" width="27.85546875" bestFit="1" customWidth="1"/>
    <col min="2" max="2" width="11.42578125" style="1"/>
    <col min="5" max="5" width="27.85546875" bestFit="1" customWidth="1"/>
    <col min="6" max="6" width="11.42578125" style="1"/>
  </cols>
  <sheetData>
    <row r="2" spans="1:10" x14ac:dyDescent="0.25">
      <c r="A2" s="2" t="s">
        <v>20</v>
      </c>
      <c r="B2" s="3" t="s">
        <v>21</v>
      </c>
      <c r="C2" s="2"/>
      <c r="D2" s="2"/>
      <c r="E2" s="2" t="s">
        <v>22</v>
      </c>
      <c r="F2" s="3" t="s">
        <v>21</v>
      </c>
      <c r="I2" s="2" t="s">
        <v>66</v>
      </c>
    </row>
    <row r="3" spans="1:10" x14ac:dyDescent="0.25">
      <c r="A3" t="s">
        <v>23</v>
      </c>
      <c r="B3" s="12">
        <v>58</v>
      </c>
      <c r="E3" t="s">
        <v>51</v>
      </c>
      <c r="F3" s="12">
        <v>22</v>
      </c>
      <c r="I3" t="s">
        <v>67</v>
      </c>
      <c r="J3" s="11"/>
    </row>
    <row r="4" spans="1:10" x14ac:dyDescent="0.25">
      <c r="A4" t="s">
        <v>24</v>
      </c>
      <c r="B4" s="12">
        <v>116</v>
      </c>
      <c r="E4" t="s">
        <v>52</v>
      </c>
      <c r="F4" s="12">
        <v>25</v>
      </c>
      <c r="I4" t="s">
        <v>68</v>
      </c>
      <c r="J4" s="11"/>
    </row>
    <row r="5" spans="1:10" x14ac:dyDescent="0.25">
      <c r="A5" t="s">
        <v>25</v>
      </c>
      <c r="B5" s="12">
        <v>36</v>
      </c>
      <c r="E5" t="s">
        <v>53</v>
      </c>
      <c r="F5" s="12">
        <v>30</v>
      </c>
      <c r="I5" t="s">
        <v>69</v>
      </c>
      <c r="J5" s="11"/>
    </row>
    <row r="6" spans="1:10" x14ac:dyDescent="0.25">
      <c r="A6" t="s">
        <v>26</v>
      </c>
      <c r="B6" s="12">
        <v>72</v>
      </c>
      <c r="E6" t="s">
        <v>54</v>
      </c>
      <c r="F6" s="12">
        <v>20</v>
      </c>
      <c r="I6" t="s">
        <v>70</v>
      </c>
      <c r="J6" s="11"/>
    </row>
    <row r="7" spans="1:10" x14ac:dyDescent="0.25">
      <c r="A7" t="s">
        <v>27</v>
      </c>
      <c r="B7" s="12">
        <v>54</v>
      </c>
      <c r="E7" t="s">
        <v>55</v>
      </c>
      <c r="F7" s="12">
        <v>18</v>
      </c>
      <c r="I7" s="11"/>
      <c r="J7" s="11"/>
    </row>
    <row r="8" spans="1:10" x14ac:dyDescent="0.25">
      <c r="A8" t="s">
        <v>28</v>
      </c>
      <c r="B8" s="12">
        <v>72</v>
      </c>
      <c r="E8" t="s">
        <v>56</v>
      </c>
      <c r="F8" s="12">
        <v>10</v>
      </c>
      <c r="I8" s="11"/>
      <c r="J8" s="11"/>
    </row>
    <row r="9" spans="1:10" x14ac:dyDescent="0.25">
      <c r="A9" t="s">
        <v>30</v>
      </c>
      <c r="B9" s="1">
        <v>250</v>
      </c>
      <c r="E9" t="s">
        <v>29</v>
      </c>
      <c r="F9" s="1">
        <v>40</v>
      </c>
    </row>
    <row r="10" spans="1:10" x14ac:dyDescent="0.25">
      <c r="A10" t="s">
        <v>31</v>
      </c>
      <c r="B10" s="1">
        <v>400</v>
      </c>
      <c r="E10" t="s">
        <v>38</v>
      </c>
      <c r="F10" s="12">
        <v>80</v>
      </c>
      <c r="I10" s="11"/>
    </row>
    <row r="11" spans="1:10" x14ac:dyDescent="0.25">
      <c r="A11" t="s">
        <v>32</v>
      </c>
      <c r="B11" s="1">
        <v>500</v>
      </c>
      <c r="E11" t="s">
        <v>33</v>
      </c>
      <c r="F11" s="12">
        <v>100</v>
      </c>
      <c r="I11" s="11"/>
    </row>
    <row r="12" spans="1:10" x14ac:dyDescent="0.25">
      <c r="A12" t="s">
        <v>50</v>
      </c>
      <c r="B12" s="1">
        <v>250</v>
      </c>
      <c r="E12" t="s">
        <v>39</v>
      </c>
      <c r="F12" s="12">
        <v>120</v>
      </c>
      <c r="I12" s="11"/>
    </row>
    <row r="13" spans="1:10" x14ac:dyDescent="0.25">
      <c r="A13" t="s">
        <v>43</v>
      </c>
      <c r="B13" s="1">
        <v>400</v>
      </c>
      <c r="E13" t="s">
        <v>34</v>
      </c>
      <c r="F13" s="12">
        <v>150</v>
      </c>
      <c r="I13" s="11"/>
    </row>
    <row r="14" spans="1:10" x14ac:dyDescent="0.25">
      <c r="A14" t="s">
        <v>44</v>
      </c>
      <c r="B14" s="1">
        <v>500</v>
      </c>
      <c r="E14" t="s">
        <v>40</v>
      </c>
      <c r="F14" s="12">
        <v>160</v>
      </c>
      <c r="I14" s="11"/>
    </row>
    <row r="15" spans="1:10" x14ac:dyDescent="0.25">
      <c r="E15" t="s">
        <v>35</v>
      </c>
      <c r="F15" s="12">
        <v>200</v>
      </c>
      <c r="I15" s="11"/>
    </row>
    <row r="16" spans="1:10" x14ac:dyDescent="0.25">
      <c r="E16" t="s">
        <v>36</v>
      </c>
      <c r="F16" s="12">
        <v>300</v>
      </c>
      <c r="I16" s="11"/>
    </row>
    <row r="17" spans="5:9" x14ac:dyDescent="0.25">
      <c r="E17" t="s">
        <v>37</v>
      </c>
      <c r="F17" s="12">
        <v>400</v>
      </c>
      <c r="I17" s="11"/>
    </row>
    <row r="18" spans="5:9" x14ac:dyDescent="0.25">
      <c r="E18" t="s">
        <v>41</v>
      </c>
      <c r="F18" s="12">
        <v>40</v>
      </c>
      <c r="I18" s="11"/>
    </row>
    <row r="19" spans="5:9" x14ac:dyDescent="0.25">
      <c r="E19" t="s">
        <v>42</v>
      </c>
      <c r="F19" s="12">
        <v>60</v>
      </c>
      <c r="I19" s="11"/>
    </row>
    <row r="20" spans="5:9" x14ac:dyDescent="0.25">
      <c r="E20" t="s">
        <v>45</v>
      </c>
      <c r="F20" s="12">
        <v>50</v>
      </c>
      <c r="I20" s="11"/>
    </row>
    <row r="21" spans="5:9" x14ac:dyDescent="0.25">
      <c r="E21" t="s">
        <v>46</v>
      </c>
      <c r="F21" s="12">
        <v>80</v>
      </c>
      <c r="I21" s="11"/>
    </row>
    <row r="22" spans="5:9" x14ac:dyDescent="0.25">
      <c r="E22" t="s">
        <v>47</v>
      </c>
      <c r="F22" s="12">
        <v>140</v>
      </c>
      <c r="I22" s="11"/>
    </row>
    <row r="23" spans="5:9" x14ac:dyDescent="0.25">
      <c r="E23" t="s">
        <v>48</v>
      </c>
      <c r="F23" s="12">
        <v>40</v>
      </c>
      <c r="I23" s="11"/>
    </row>
    <row r="24" spans="5:9" x14ac:dyDescent="0.25">
      <c r="E24" t="s">
        <v>49</v>
      </c>
      <c r="F24" s="12">
        <v>60</v>
      </c>
      <c r="I24" s="11"/>
    </row>
  </sheetData>
  <sheetProtection password="B71D" sheet="1" objects="1" scenario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vt:i4>
      </vt:variant>
    </vt:vector>
  </HeadingPairs>
  <TitlesOfParts>
    <vt:vector size="3" baseType="lpstr">
      <vt:lpstr>Amortisationsrechnung</vt:lpstr>
      <vt:lpstr>Vorgaben</vt:lpstr>
      <vt:lpstr>Amortisationsrechnung!Druckbereich</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Hendrik Ohm</dc:creator>
  <cp:lastModifiedBy>Hendrik Ohm</cp:lastModifiedBy>
  <cp:lastPrinted>2015-12-10T15:29:36Z</cp:lastPrinted>
  <dcterms:created xsi:type="dcterms:W3CDTF">2015-04-13T11:00:28Z</dcterms:created>
  <dcterms:modified xsi:type="dcterms:W3CDTF">2017-05-16T07:49:17Z</dcterms:modified>
</cp:coreProperties>
</file>